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OPPR\ГРУППА ПОДГОТОВКИ РЕМОНТОВ\ЖУЛЕВ Р В\2025\КАПИТАЛЬНЫЕ РЕМОНТЫ\Производство №2\УПВ-1\"/>
    </mc:Choice>
  </mc:AlternateContent>
  <bookViews>
    <workbookView xWindow="0" yWindow="0" windowWidth="23040" windowHeight="9405" activeTab="1"/>
  </bookViews>
  <sheets>
    <sheet name="Титул" sheetId="2" r:id="rId1"/>
    <sheet name="ЭЛОУ-АВТ" sheetId="1" r:id="rId2"/>
  </sheets>
  <calcPr calcId="152511"/>
</workbook>
</file>

<file path=xl/calcChain.xml><?xml version="1.0" encoding="utf-8"?>
<calcChain xmlns="http://schemas.openxmlformats.org/spreadsheetml/2006/main">
  <c r="J43" i="1" l="1"/>
  <c r="J41" i="1"/>
  <c r="E40" i="1"/>
  <c r="E39" i="1"/>
  <c r="E38" i="1"/>
  <c r="E35" i="1"/>
  <c r="E34" i="1"/>
  <c r="E33" i="1"/>
  <c r="E30" i="1"/>
  <c r="E29" i="1"/>
  <c r="E28" i="1"/>
  <c r="E25" i="1"/>
  <c r="E24" i="1"/>
  <c r="E23" i="1"/>
  <c r="E22" i="1"/>
  <c r="F40" i="1" l="1"/>
  <c r="F39" i="1"/>
  <c r="F38" i="1"/>
  <c r="F22" i="1"/>
  <c r="F35" i="1" l="1"/>
  <c r="F34" i="1"/>
  <c r="F33" i="1"/>
  <c r="F30" i="1"/>
  <c r="F29" i="1"/>
  <c r="F28" i="1"/>
  <c r="F25" i="1"/>
  <c r="F24" i="1"/>
  <c r="F23" i="1"/>
  <c r="J35" i="1" l="1"/>
  <c r="J34" i="1"/>
  <c r="J33" i="1"/>
  <c r="J40" i="1"/>
  <c r="J39" i="1"/>
  <c r="J38" i="1"/>
  <c r="O40" i="1"/>
  <c r="O38" i="1"/>
  <c r="J36" i="1" l="1"/>
  <c r="O39" i="1" l="1"/>
  <c r="J30" i="1"/>
  <c r="N22" i="1" l="1"/>
  <c r="O41" i="1" l="1"/>
  <c r="J29" i="1" l="1"/>
  <c r="J25" i="1"/>
  <c r="J24" i="1"/>
  <c r="J28" i="1" l="1"/>
  <c r="J31" i="1" s="1"/>
  <c r="J22" i="1"/>
  <c r="N26" i="1"/>
  <c r="J23" i="1" l="1"/>
  <c r="J26" i="1" s="1"/>
  <c r="I11" i="1" l="1"/>
</calcChain>
</file>

<file path=xl/sharedStrings.xml><?xml version="1.0" encoding="utf-8"?>
<sst xmlns="http://schemas.openxmlformats.org/spreadsheetml/2006/main" count="111" uniqueCount="80">
  <si>
    <t>Генеральный директор</t>
  </si>
  <si>
    <t>ООО "Строймонтаж"</t>
  </si>
  <si>
    <t>(наименование стройки)</t>
  </si>
  <si>
    <t xml:space="preserve">на </t>
  </si>
  <si>
    <t>(наименование работ и затрат, наименование объекта)</t>
  </si>
  <si>
    <t>Сметная стоимость строительных работ _______________________________________________________________________________________________</t>
  </si>
  <si>
    <t>тыс. руб.</t>
  </si>
  <si>
    <t>Обоснование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</si>
  <si>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</si>
  <si>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</si>
  <si>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</si>
  <si>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</si>
  <si>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</si>
  <si>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</t>
  </si>
  <si>
    <t>Т/з мех</t>
  </si>
  <si>
    <t>Всего</t>
  </si>
  <si>
    <t>В том числе</t>
  </si>
  <si>
    <t>Осн.З/п</t>
  </si>
  <si>
    <t>Эк.Маш.</t>
  </si>
  <si>
    <t>З/пМех.</t>
  </si>
  <si>
    <t>Рабочие</t>
  </si>
  <si>
    <t>чел.час.</t>
  </si>
  <si>
    <t>итого</t>
  </si>
  <si>
    <t>ПАО "Орскнефтеоргсинтез"</t>
  </si>
  <si>
    <t xml:space="preserve">  ВСЕГО по смете</t>
  </si>
  <si>
    <t>ПОДРЯДЧИК:</t>
  </si>
  <si>
    <t>ЗАКАЗЧИК:</t>
  </si>
  <si>
    <t xml:space="preserve">Генеральный директор </t>
  </si>
  <si>
    <t>ПАО "Орскнефеоргсинтез"</t>
  </si>
  <si>
    <t>___________С.Ю.Агафонов</t>
  </si>
  <si>
    <t>____________В.В.Пилюгин</t>
  </si>
  <si>
    <t>Составлена  в текущих ценах 1 квартала 2014г.</t>
  </si>
  <si>
    <t>Согласовано:</t>
  </si>
  <si>
    <t>Заместитель главного инженера-</t>
  </si>
  <si>
    <t>начальник ОКСиР  ПАО "Орскнефтеоргсинтез"</t>
  </si>
  <si>
    <t>А.Я.Кислов</t>
  </si>
  <si>
    <t>А.В.Труш</t>
  </si>
  <si>
    <t>Начальник СДО ПАО "Орскнефтеоргсинтез"</t>
  </si>
  <si>
    <t>М.А.Кулиш</t>
  </si>
  <si>
    <t>Смету проверил:</t>
  </si>
  <si>
    <t xml:space="preserve">   </t>
  </si>
  <si>
    <t>Г.С.Нигматуллина</t>
  </si>
  <si>
    <t xml:space="preserve"> </t>
  </si>
  <si>
    <t>Главный механик  ПАО "Орскнефтеоргсинтез"</t>
  </si>
  <si>
    <t>ИТР</t>
  </si>
  <si>
    <t>Водители</t>
  </si>
  <si>
    <t>Стоимость автоуслуг</t>
  </si>
  <si>
    <t>маш.ч</t>
  </si>
  <si>
    <t>А.Н.Абдрахманова</t>
  </si>
  <si>
    <t>Инженер-сметчик СДО ООО "Строймонтаж"</t>
  </si>
  <si>
    <t>Инженер-сметчик СДО ПАО "Орскнефтеоргсинтез"</t>
  </si>
  <si>
    <t>Смету составил:</t>
  </si>
  <si>
    <t>Основание: дефектная ведомость</t>
  </si>
  <si>
    <t>"____"____________2019г.</t>
  </si>
  <si>
    <t>Устранение обнаруженных при опрессовке дефектов</t>
  </si>
  <si>
    <t>Дежурство бригады УМРТО и УРТО в цехе №2 на установке ЛЧ-24-2000-86</t>
  </si>
  <si>
    <t>в сумме 980,227 тыс руб.</t>
  </si>
  <si>
    <t>Локальный сметный расчет № 19-СтМ-53</t>
  </si>
  <si>
    <t>Номер п/п</t>
  </si>
  <si>
    <t>Итого</t>
  </si>
  <si>
    <t>Дежурная бригада в составе: электросварщик - 1 чел., газорезчик -1 чел., слесарь - 4 чел. ИТР - 1 чел.</t>
  </si>
  <si>
    <t xml:space="preserve">Составлен в текущих ценах </t>
  </si>
  <si>
    <t xml:space="preserve"> Автомобиль ГАЗель</t>
  </si>
  <si>
    <t>Автокран Q-16 с водителем-крановщиком</t>
  </si>
  <si>
    <t xml:space="preserve"> Автобус с водителем</t>
  </si>
  <si>
    <t>Расчет стоимости 1 часа ИТР и рабочих на 2021г. п. 4 с коэффициентом инфляции 1,037 на 2022г.; с коэффициентом инфляции 1,061 на 2023 г.,с коэффициентом инфляции 1,04 на 2024 г.,с коэффициентом инфляции 1,058 на 2025 г.</t>
  </si>
  <si>
    <r>
      <t xml:space="preserve">Затраты труда рабочих                             </t>
    </r>
    <r>
      <rPr>
        <b/>
        <sz val="8"/>
        <rFont val="Calibri"/>
        <family val="2"/>
        <charset val="204"/>
        <scheme val="minor"/>
      </rPr>
      <t>Рабочие: 141,9+219,23+14,19=375,32*1,037*1,061*1,04*1,058</t>
    </r>
  </si>
  <si>
    <r>
      <t xml:space="preserve">Затраты труда рабочих  (доплата за первые два часа работы сверхурочно с учетом коэф. К-0,5)                             </t>
    </r>
    <r>
      <rPr>
        <b/>
        <sz val="8"/>
        <rFont val="Calibri"/>
        <family val="2"/>
        <charset val="204"/>
        <scheme val="minor"/>
      </rPr>
      <t>Рабочие: 141,9х0,5х1,309=92,87*1,037*1,061*1,04*1,058</t>
    </r>
  </si>
  <si>
    <r>
      <t xml:space="preserve">Затраты труда рабочих (доплата за последующие, после первых двух, часы работы сверхурочно коэф. К-1)       </t>
    </r>
    <r>
      <rPr>
        <b/>
        <sz val="8"/>
        <rFont val="Calibri"/>
        <family val="2"/>
        <charset val="204"/>
        <scheme val="minor"/>
      </rPr>
      <t>Рабочие: 141,9х1,309=185,75*1,037*1,061*1,04*1,058</t>
    </r>
  </si>
  <si>
    <r>
      <t xml:space="preserve">Затраты труда рабочих (доплата за работу в ночное время) согласно КЗОТ с 22-00 до 6-00.                                                      </t>
    </r>
    <r>
      <rPr>
        <b/>
        <sz val="8"/>
        <rFont val="Calibri"/>
        <family val="2"/>
        <charset val="204"/>
        <scheme val="minor"/>
      </rPr>
      <t>Рабочие: 141,9х0,4х1,309=74,3*1,037*1,061*1,04*1,058</t>
    </r>
  </si>
  <si>
    <r>
      <t>Затраты труда ИТР (доплата за первые два часа работы сверхурочно с учетом коэф. К-0,5).</t>
    </r>
    <r>
      <rPr>
        <b/>
        <sz val="8"/>
        <rFont val="Calibri"/>
        <family val="2"/>
        <charset val="204"/>
        <scheme val="minor"/>
      </rPr>
      <t xml:space="preserve">                                                     ИТР: 207,01х0,5х1,309=135,49*1,037*1,061*1,04*1,058</t>
    </r>
  </si>
  <si>
    <r>
      <t xml:space="preserve">Затраты труда ИТР (доплата за последующие, после первых двух, часы работы сверхурочно коэф. К-1)        </t>
    </r>
    <r>
      <rPr>
        <b/>
        <sz val="8"/>
        <rFont val="Calibri"/>
        <family val="2"/>
        <charset val="204"/>
        <scheme val="minor"/>
      </rPr>
      <t>ИТР: 207,01х1,309=270,98*1,037*1,061*1,04*1,058</t>
    </r>
  </si>
  <si>
    <r>
      <t>Затраты труда ИТР (доплата за работу в ночное время) согласно КЗОТ с 22-00 до 6-00.</t>
    </r>
    <r>
      <rPr>
        <b/>
        <sz val="8"/>
        <rFont val="Calibri"/>
        <family val="2"/>
        <charset val="204"/>
        <scheme val="minor"/>
      </rPr>
      <t xml:space="preserve">                                                                      ИТР: 207,01х0,4х1,309=108,39*1,037*1,061*1,04*1,058</t>
    </r>
  </si>
  <si>
    <r>
      <t xml:space="preserve">Затраты труда рабочих  (доплата за первые два часа работы сверхурочно с учетом коэф. К-0,5)                          </t>
    </r>
    <r>
      <rPr>
        <b/>
        <sz val="8"/>
        <rFont val="Calibri"/>
        <family val="2"/>
        <charset val="204"/>
        <scheme val="minor"/>
      </rPr>
      <t>Водители:  141,9х0,5х1,309=92,87*1,037*1,061*1,04*1,058</t>
    </r>
  </si>
  <si>
    <r>
      <t xml:space="preserve">Затраты труда рабочих (доплата за последующие, после первых двух, часы работы сверхурочно коэф. К-1).      </t>
    </r>
    <r>
      <rPr>
        <b/>
        <sz val="8"/>
        <rFont val="Calibri"/>
        <family val="2"/>
        <charset val="204"/>
        <scheme val="minor"/>
      </rPr>
      <t>Водители:  141,9х1,309=185,75*1,037*1,061*1,04*1,058</t>
    </r>
  </si>
  <si>
    <r>
      <t xml:space="preserve">Затраты труда рабочих (доплата за работу в ночное время) согласно КЗОТ с 22-00 до 6-00.                                         </t>
    </r>
    <r>
      <rPr>
        <b/>
        <sz val="8"/>
        <rFont val="Calibri"/>
        <family val="2"/>
        <charset val="204"/>
        <scheme val="minor"/>
      </rPr>
      <t>Водители:  141,9х0,4х1,309=74,3*1,037*1,061*1,04*1,058</t>
    </r>
  </si>
  <si>
    <t>Дежурство огневой бригады  при капитальном ремонте установки УПВ Производства №2 в 2025 г.</t>
  </si>
  <si>
    <r>
      <t>Установка УПВ в 2025 г..:  с 08-00 до 20-00 часов (1-ая смена</t>
    </r>
    <r>
      <rPr>
        <b/>
        <sz val="8"/>
        <color rgb="FFFF0000"/>
        <rFont val="Calibri"/>
        <family val="2"/>
        <charset val="204"/>
        <scheme val="minor"/>
      </rPr>
      <t xml:space="preserve"> </t>
    </r>
    <r>
      <rPr>
        <b/>
        <sz val="8"/>
        <rFont val="Calibri"/>
        <family val="2"/>
        <charset val="204"/>
        <scheme val="minor"/>
      </rPr>
      <t>) и с 20-00 до 08-00 часов (2-ая смена</t>
    </r>
    <r>
      <rPr>
        <b/>
        <sz val="8"/>
        <color rgb="FFFF0000"/>
        <rFont val="Calibri"/>
        <family val="2"/>
        <charset val="204"/>
        <scheme val="minor"/>
      </rPr>
      <t xml:space="preserve"> </t>
    </r>
    <r>
      <rPr>
        <b/>
        <sz val="8"/>
        <rFont val="Calibri"/>
        <family val="2"/>
        <charset val="204"/>
        <scheme val="minor"/>
      </rPr>
      <t>) следующего дня в течение 2-х суток:</t>
    </r>
  </si>
  <si>
    <t>Автокран Q-16т с водителем-крановщиком - 1 ед., автомобиль ГАЗель с водителем-1 ед., автобус  с водителем- 1ед.</t>
  </si>
  <si>
    <t>ЛОКАЛЬНАЯ СМЕТА № 24-НПЗ-290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</si>
</sst>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4" x14ac:knownFonts="1">
    <font>
      <sz val="1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sz val="8.6999999999999993"/>
      <name val="Calibri"/>
      <family val="2"/>
      <charset val="204"/>
      <scheme val="minor"/>
    </font>
    <font>
      <b/>
      <sz val="8"/>
      <color rgb="FFFF0000"/>
      <name val="Calibri"/>
      <family val="2"/>
      <charset val="204"/>
      <scheme val="minor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33">
    <xf numFmtId="0" fontId="0" fillId="0" borderId="0" xfId="0"/>
    <xf numFmtId="0" fontId="1" fillId="0" borderId="0" xfId="1" applyFont="1"/>
    <xf numFmtId="0" fontId="2" fillId="0" borderId="0" xfId="1" applyFont="1"/>
    <xf numFmtId="0" fontId="2" fillId="0" borderId="0" xfId="1" applyFont="1" applyBorder="1"/>
    <xf numFmtId="0" fontId="6" fillId="0" borderId="0" xfId="1" applyFont="1"/>
    <xf numFmtId="0" fontId="7" fillId="0" borderId="0" xfId="1" applyFont="1"/>
    <xf numFmtId="0" fontId="8" fillId="0" borderId="0" xfId="1" applyFont="1"/>
    <xf numFmtId="0" fontId="9" fillId="0" borderId="0" xfId="1" applyFont="1"/>
    <xf numFmtId="0" fontId="9" fillId="0" borderId="0" xfId="1" applyFont="1" applyBorder="1"/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11" fillId="0" borderId="0" xfId="0" applyFont="1" applyAlignment="1">
      <alignment horizontal="right" vertical="top"/>
    </xf>
    <xf numFmtId="0" fontId="10" fillId="0" borderId="0" xfId="0" applyFont="1" applyAlignment="1">
      <alignment horizontal="left" vertical="top"/>
    </xf>
    <xf numFmtId="0" fontId="11" fillId="0" borderId="0" xfId="0" applyFont="1"/>
    <xf numFmtId="0" fontId="11" fillId="0" borderId="0" xfId="0" applyFont="1" applyBorder="1"/>
    <xf numFmtId="0" fontId="11" fillId="0" borderId="0" xfId="0" applyFont="1" applyAlignment="1">
      <alignment horizontal="right" vertical="top" wrapText="1"/>
    </xf>
    <xf numFmtId="0" fontId="14" fillId="0" borderId="0" xfId="0" applyFont="1" applyAlignment="1">
      <alignment horizontal="center" vertical="top"/>
    </xf>
    <xf numFmtId="0" fontId="11" fillId="0" borderId="0" xfId="0" applyFont="1" applyAlignment="1">
      <alignment horizontal="left"/>
    </xf>
    <xf numFmtId="0" fontId="15" fillId="0" borderId="0" xfId="0" applyFont="1" applyAlignment="1">
      <alignment horizontal="right" vertical="top"/>
    </xf>
    <xf numFmtId="0" fontId="11" fillId="0" borderId="0" xfId="0" applyFont="1" applyAlignment="1"/>
    <xf numFmtId="0" fontId="12" fillId="0" borderId="0" xfId="0" applyFont="1"/>
    <xf numFmtId="0" fontId="12" fillId="0" borderId="6" xfId="0" applyFont="1" applyBorder="1" applyAlignment="1">
      <alignment horizontal="center" vertical="top"/>
    </xf>
    <xf numFmtId="49" fontId="12" fillId="0" borderId="6" xfId="0" applyNumberFormat="1" applyFont="1" applyBorder="1" applyAlignment="1">
      <alignment horizontal="center" vertical="top"/>
    </xf>
    <xf numFmtId="16" fontId="11" fillId="0" borderId="0" xfId="0" applyNumberFormat="1" applyFont="1"/>
    <xf numFmtId="0" fontId="13" fillId="0" borderId="0" xfId="0" applyFont="1"/>
    <xf numFmtId="16" fontId="13" fillId="0" borderId="0" xfId="0" applyNumberFormat="1" applyFont="1"/>
    <xf numFmtId="1" fontId="12" fillId="0" borderId="6" xfId="0" applyNumberFormat="1" applyFont="1" applyBorder="1" applyAlignment="1">
      <alignment horizontal="right" vertical="top"/>
    </xf>
    <xf numFmtId="0" fontId="12" fillId="0" borderId="6" xfId="0" applyFont="1" applyBorder="1" applyAlignment="1">
      <alignment horizontal="right" vertical="top"/>
    </xf>
    <xf numFmtId="0" fontId="16" fillId="0" borderId="6" xfId="0" applyFont="1" applyFill="1" applyBorder="1" applyAlignment="1">
      <alignment horizontal="center" vertical="top"/>
    </xf>
    <xf numFmtId="49" fontId="12" fillId="0" borderId="6" xfId="0" applyNumberFormat="1" applyFont="1" applyFill="1" applyBorder="1" applyAlignment="1">
      <alignment horizontal="left" vertical="top" wrapText="1"/>
    </xf>
    <xf numFmtId="0" fontId="12" fillId="0" borderId="6" xfId="0" applyFont="1" applyFill="1" applyBorder="1" applyAlignment="1">
      <alignment horizontal="left" vertical="top" wrapText="1"/>
    </xf>
    <xf numFmtId="0" fontId="12" fillId="0" borderId="6" xfId="0" applyFont="1" applyFill="1" applyBorder="1" applyAlignment="1">
      <alignment horizontal="center" vertical="top" wrapText="1"/>
    </xf>
    <xf numFmtId="2" fontId="12" fillId="0" borderId="6" xfId="0" applyNumberFormat="1" applyFont="1" applyFill="1" applyBorder="1" applyAlignment="1">
      <alignment horizontal="right" vertical="top"/>
    </xf>
    <xf numFmtId="0" fontId="12" fillId="0" borderId="6" xfId="0" applyFont="1" applyFill="1" applyBorder="1" applyAlignment="1">
      <alignment horizontal="right" vertical="top"/>
    </xf>
    <xf numFmtId="164" fontId="12" fillId="0" borderId="6" xfId="0" applyNumberFormat="1" applyFont="1" applyFill="1" applyBorder="1" applyAlignment="1">
      <alignment horizontal="right" vertical="top"/>
    </xf>
    <xf numFmtId="3" fontId="12" fillId="0" borderId="6" xfId="0" applyNumberFormat="1" applyFont="1" applyBorder="1" applyAlignment="1">
      <alignment horizontal="right" vertical="top"/>
    </xf>
    <xf numFmtId="2" fontId="12" fillId="0" borderId="6" xfId="0" applyNumberFormat="1" applyFont="1" applyBorder="1" applyAlignment="1">
      <alignment horizontal="right" vertical="top"/>
    </xf>
    <xf numFmtId="3" fontId="17" fillId="0" borderId="6" xfId="0" applyNumberFormat="1" applyFont="1" applyBorder="1" applyAlignment="1">
      <alignment horizontal="right" vertical="top"/>
    </xf>
    <xf numFmtId="0" fontId="13" fillId="0" borderId="6" xfId="0" applyFont="1" applyBorder="1" applyAlignment="1">
      <alignment horizontal="right" vertical="top"/>
    </xf>
    <xf numFmtId="2" fontId="17" fillId="0" borderId="6" xfId="0" applyNumberFormat="1" applyFont="1" applyBorder="1" applyAlignment="1">
      <alignment horizontal="right" vertical="top"/>
    </xf>
    <xf numFmtId="1" fontId="16" fillId="0" borderId="6" xfId="0" applyNumberFormat="1" applyFont="1" applyBorder="1" applyAlignment="1">
      <alignment horizontal="right" vertical="top"/>
    </xf>
    <xf numFmtId="0" fontId="16" fillId="0" borderId="6" xfId="0" applyFont="1" applyBorder="1" applyAlignment="1">
      <alignment horizontal="center" vertical="top"/>
    </xf>
    <xf numFmtId="3" fontId="13" fillId="0" borderId="6" xfId="0" applyNumberFormat="1" applyFont="1" applyBorder="1" applyAlignment="1">
      <alignment horizontal="right" vertical="top"/>
    </xf>
    <xf numFmtId="0" fontId="17" fillId="0" borderId="6" xfId="0" applyFont="1" applyBorder="1" applyAlignment="1">
      <alignment horizontal="right" vertical="top"/>
    </xf>
    <xf numFmtId="0" fontId="16" fillId="0" borderId="3" xfId="0" applyFont="1" applyBorder="1" applyAlignment="1">
      <alignment horizontal="left" vertical="top"/>
    </xf>
    <xf numFmtId="0" fontId="16" fillId="0" borderId="7" xfId="0" applyFont="1" applyBorder="1" applyAlignment="1">
      <alignment horizontal="left" vertical="top"/>
    </xf>
    <xf numFmtId="0" fontId="16" fillId="0" borderId="4" xfId="0" applyFont="1" applyBorder="1" applyAlignment="1">
      <alignment horizontal="left" vertical="top"/>
    </xf>
    <xf numFmtId="3" fontId="10" fillId="0" borderId="6" xfId="0" applyNumberFormat="1" applyFont="1" applyBorder="1" applyAlignment="1">
      <alignment horizontal="right" vertical="top" wrapText="1"/>
    </xf>
    <xf numFmtId="0" fontId="15" fillId="0" borderId="6" xfId="0" applyFont="1" applyBorder="1" applyAlignment="1">
      <alignment horizontal="right" vertical="top" wrapText="1"/>
    </xf>
    <xf numFmtId="0" fontId="18" fillId="0" borderId="6" xfId="0" applyFont="1" applyBorder="1" applyAlignment="1">
      <alignment horizontal="right" vertical="top" wrapText="1"/>
    </xf>
    <xf numFmtId="0" fontId="15" fillId="0" borderId="0" xfId="0" applyFont="1"/>
    <xf numFmtId="0" fontId="16" fillId="0" borderId="0" xfId="0" applyFont="1" applyBorder="1" applyAlignment="1">
      <alignment horizontal="left" vertical="top"/>
    </xf>
    <xf numFmtId="3" fontId="16" fillId="0" borderId="0" xfId="0" applyNumberFormat="1" applyFont="1" applyBorder="1" applyAlignment="1">
      <alignment horizontal="right" vertical="top"/>
    </xf>
    <xf numFmtId="0" fontId="12" fillId="0" borderId="0" xfId="0" applyFont="1" applyBorder="1" applyAlignment="1">
      <alignment horizontal="right" vertical="top"/>
    </xf>
    <xf numFmtId="0" fontId="16" fillId="0" borderId="0" xfId="0" applyFont="1" applyBorder="1" applyAlignment="1">
      <alignment horizontal="left" vertical="top" wrapText="1"/>
    </xf>
    <xf numFmtId="0" fontId="19" fillId="0" borderId="0" xfId="2" applyFont="1" applyFill="1" applyAlignment="1">
      <alignment vertical="top"/>
    </xf>
    <xf numFmtId="2" fontId="20" fillId="0" borderId="0" xfId="2" applyNumberFormat="1" applyFont="1" applyFill="1" applyAlignment="1"/>
    <xf numFmtId="164" fontId="19" fillId="0" borderId="0" xfId="2" applyNumberFormat="1" applyFont="1" applyFill="1" applyBorder="1" applyAlignment="1">
      <alignment horizontal="center" vertical="top"/>
    </xf>
    <xf numFmtId="2" fontId="19" fillId="0" borderId="0" xfId="2" applyNumberFormat="1" applyFont="1" applyFill="1" applyBorder="1" applyAlignment="1">
      <alignment horizontal="center" vertical="top"/>
    </xf>
    <xf numFmtId="2" fontId="15" fillId="0" borderId="0" xfId="2" applyNumberFormat="1" applyFont="1" applyFill="1" applyBorder="1" applyAlignment="1">
      <alignment horizontal="left"/>
    </xf>
    <xf numFmtId="0" fontId="12" fillId="0" borderId="0" xfId="0" applyFont="1" applyBorder="1" applyAlignment="1">
      <alignment horizontal="right" vertical="top" wrapText="1"/>
    </xf>
    <xf numFmtId="0" fontId="11" fillId="0" borderId="0" xfId="0" applyFont="1" applyBorder="1" applyAlignment="1">
      <alignment vertical="top"/>
    </xf>
    <xf numFmtId="1" fontId="10" fillId="0" borderId="0" xfId="0" applyNumberFormat="1" applyFont="1" applyBorder="1" applyAlignment="1">
      <alignment horizontal="right" vertical="top" wrapText="1"/>
    </xf>
    <xf numFmtId="1" fontId="16" fillId="0" borderId="0" xfId="0" applyNumberFormat="1" applyFont="1" applyBorder="1" applyAlignment="1">
      <alignment horizontal="right" vertical="center" wrapText="1"/>
    </xf>
    <xf numFmtId="0" fontId="16" fillId="0" borderId="0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top"/>
    </xf>
    <xf numFmtId="1" fontId="16" fillId="0" borderId="0" xfId="0" applyNumberFormat="1" applyFont="1" applyAlignment="1">
      <alignment horizontal="right" vertical="center" wrapText="1"/>
    </xf>
    <xf numFmtId="0" fontId="16" fillId="0" borderId="0" xfId="0" applyFont="1" applyAlignment="1">
      <alignment horizontal="left"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right" vertical="top" wrapText="1"/>
    </xf>
    <xf numFmtId="0" fontId="16" fillId="0" borderId="0" xfId="0" applyFont="1" applyAlignment="1">
      <alignment horizontal="left" vertical="center" wrapText="1"/>
    </xf>
    <xf numFmtId="49" fontId="12" fillId="0" borderId="0" xfId="0" applyNumberFormat="1" applyFont="1" applyAlignment="1">
      <alignment horizontal="left" vertical="top" wrapText="1"/>
    </xf>
    <xf numFmtId="4" fontId="12" fillId="0" borderId="6" xfId="0" applyNumberFormat="1" applyFont="1" applyFill="1" applyBorder="1" applyAlignment="1">
      <alignment horizontal="right" vertical="top"/>
    </xf>
    <xf numFmtId="0" fontId="11" fillId="0" borderId="0" xfId="0" applyFont="1" applyAlignment="1">
      <alignment horizontal="center" vertical="top"/>
    </xf>
    <xf numFmtId="2" fontId="17" fillId="0" borderId="6" xfId="0" applyNumberFormat="1" applyFont="1" applyFill="1" applyBorder="1" applyAlignment="1">
      <alignment horizontal="right" vertical="top"/>
    </xf>
    <xf numFmtId="0" fontId="9" fillId="0" borderId="1" xfId="1" applyFont="1" applyBorder="1" applyAlignment="1">
      <alignment horizontal="center"/>
    </xf>
    <xf numFmtId="0" fontId="9" fillId="0" borderId="0" xfId="1" applyFont="1" applyAlignment="1">
      <alignment horizontal="left"/>
    </xf>
    <xf numFmtId="0" fontId="4" fillId="0" borderId="0" xfId="1" applyFont="1" applyAlignment="1">
      <alignment horizontal="center" wrapText="1"/>
    </xf>
    <xf numFmtId="0" fontId="5" fillId="0" borderId="0" xfId="1" applyFont="1" applyAlignment="1">
      <alignment horizontal="center" vertical="top" wrapText="1"/>
    </xf>
    <xf numFmtId="0" fontId="1" fillId="0" borderId="0" xfId="1" applyFont="1" applyAlignment="1">
      <alignment horizontal="left"/>
    </xf>
    <xf numFmtId="0" fontId="9" fillId="0" borderId="0" xfId="1" applyFont="1" applyAlignment="1">
      <alignment wrapText="1"/>
    </xf>
    <xf numFmtId="0" fontId="5" fillId="0" borderId="0" xfId="1" applyFont="1" applyAlignment="1">
      <alignment horizontal="center" vertical="center"/>
    </xf>
    <xf numFmtId="0" fontId="15" fillId="0" borderId="0" xfId="2" applyFont="1" applyAlignment="1">
      <alignment horizontal="right" wrapText="1"/>
    </xf>
    <xf numFmtId="0" fontId="12" fillId="0" borderId="0" xfId="0" applyFont="1" applyBorder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1" fillId="0" borderId="0" xfId="0" applyFont="1" applyAlignment="1">
      <alignment horizontal="left"/>
    </xf>
    <xf numFmtId="14" fontId="16" fillId="0" borderId="3" xfId="0" applyNumberFormat="1" applyFont="1" applyBorder="1" applyAlignment="1">
      <alignment horizontal="left" vertical="top" wrapText="1"/>
    </xf>
    <xf numFmtId="0" fontId="11" fillId="0" borderId="7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16" fillId="0" borderId="3" xfId="0" applyFont="1" applyBorder="1" applyAlignment="1">
      <alignment horizontal="center" vertical="top"/>
    </xf>
    <xf numFmtId="0" fontId="16" fillId="0" borderId="7" xfId="0" applyFont="1" applyBorder="1" applyAlignment="1">
      <alignment horizontal="center" vertical="top"/>
    </xf>
    <xf numFmtId="0" fontId="16" fillId="0" borderId="4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164" fontId="10" fillId="0" borderId="0" xfId="0" applyNumberFormat="1" applyFont="1" applyAlignment="1">
      <alignment horizontal="right"/>
    </xf>
    <xf numFmtId="14" fontId="21" fillId="0" borderId="3" xfId="0" applyNumberFormat="1" applyFont="1" applyFill="1" applyBorder="1" applyAlignment="1">
      <alignment horizontal="left" vertical="center"/>
    </xf>
    <xf numFmtId="14" fontId="21" fillId="0" borderId="7" xfId="0" applyNumberFormat="1" applyFont="1" applyFill="1" applyBorder="1" applyAlignment="1">
      <alignment horizontal="left" vertical="center"/>
    </xf>
    <xf numFmtId="14" fontId="21" fillId="0" borderId="4" xfId="0" applyNumberFormat="1" applyFont="1" applyFill="1" applyBorder="1" applyAlignment="1">
      <alignment horizontal="left" vertical="center"/>
    </xf>
    <xf numFmtId="0" fontId="10" fillId="0" borderId="6" xfId="0" applyFont="1" applyBorder="1" applyAlignment="1">
      <alignment horizontal="left" vertical="top" wrapText="1"/>
    </xf>
    <xf numFmtId="0" fontId="11" fillId="0" borderId="6" xfId="0" applyFont="1" applyBorder="1" applyAlignment="1">
      <alignment vertical="top"/>
    </xf>
    <xf numFmtId="0" fontId="16" fillId="0" borderId="3" xfId="0" applyFont="1" applyFill="1" applyBorder="1" applyAlignment="1">
      <alignment horizontal="center" vertical="top"/>
    </xf>
    <xf numFmtId="0" fontId="16" fillId="0" borderId="7" xfId="0" applyFont="1" applyFill="1" applyBorder="1" applyAlignment="1">
      <alignment horizontal="center" vertical="top"/>
    </xf>
    <xf numFmtId="0" fontId="16" fillId="0" borderId="4" xfId="0" applyFont="1" applyFill="1" applyBorder="1" applyAlignment="1">
      <alignment horizontal="center" vertical="top"/>
    </xf>
    <xf numFmtId="0" fontId="16" fillId="0" borderId="3" xfId="0" applyFont="1" applyFill="1" applyBorder="1" applyAlignment="1">
      <alignment horizontal="left" vertical="top"/>
    </xf>
    <xf numFmtId="0" fontId="16" fillId="0" borderId="7" xfId="0" applyFont="1" applyFill="1" applyBorder="1" applyAlignment="1">
      <alignment horizontal="left" vertical="top"/>
    </xf>
    <xf numFmtId="0" fontId="16" fillId="0" borderId="4" xfId="0" applyFont="1" applyFill="1" applyBorder="1" applyAlignment="1">
      <alignment horizontal="left" vertical="top"/>
    </xf>
    <xf numFmtId="0" fontId="16" fillId="0" borderId="3" xfId="0" applyFont="1" applyBorder="1" applyAlignment="1">
      <alignment horizontal="left" vertical="top"/>
    </xf>
    <xf numFmtId="0" fontId="16" fillId="0" borderId="7" xfId="0" applyFont="1" applyBorder="1" applyAlignment="1">
      <alignment horizontal="left" vertical="top"/>
    </xf>
    <xf numFmtId="0" fontId="16" fillId="0" borderId="4" xfId="0" applyFont="1" applyBorder="1" applyAlignment="1">
      <alignment horizontal="left" vertical="top"/>
    </xf>
    <xf numFmtId="0" fontId="14" fillId="0" borderId="0" xfId="0" applyFont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4" fillId="0" borderId="2" xfId="0" applyFont="1" applyBorder="1" applyAlignment="1">
      <alignment horizontal="center" vertical="top"/>
    </xf>
    <xf numFmtId="0" fontId="16" fillId="0" borderId="0" xfId="0" applyFont="1" applyAlignment="1">
      <alignment horizontal="left" vertical="top" wrapText="1"/>
    </xf>
    <xf numFmtId="0" fontId="23" fillId="0" borderId="0" xfId="0" applyFont="1" applyAlignment="1">
      <alignment horizontal="left" wrapText="1"/>
    </xf>
    <xf numFmtId="0" fontId="23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center" vertical="top"/>
    </xf>
    <xf numFmtId="14" fontId="13" fillId="0" borderId="3" xfId="0" applyNumberFormat="1" applyFont="1" applyFill="1" applyBorder="1" applyAlignment="1">
      <alignment horizontal="left" vertical="center"/>
    </xf>
    <xf numFmtId="14" fontId="13" fillId="0" borderId="7" xfId="0" applyNumberFormat="1" applyFont="1" applyFill="1" applyBorder="1" applyAlignment="1">
      <alignment horizontal="left" vertical="center"/>
    </xf>
    <xf numFmtId="14" fontId="13" fillId="0" borderId="4" xfId="0" applyNumberFormat="1" applyFont="1" applyFill="1" applyBorder="1" applyAlignment="1">
      <alignment horizontal="left" vertical="center"/>
    </xf>
    <xf numFmtId="0" fontId="12" fillId="0" borderId="11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49" fontId="12" fillId="0" borderId="9" xfId="0" applyNumberFormat="1" applyFont="1" applyBorder="1" applyAlignment="1">
      <alignment horizontal="center" vertical="center" wrapText="1"/>
    </xf>
    <xf numFmtId="49" fontId="12" fillId="0" borderId="12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Лист Microsoft Excel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workbookViewId="0">
      <selection activeCell="C8" sqref="C8:M8"/>
    </sheetView>
  </sheetViews>
  <sheetFormatPr defaultColWidth="9.140625" defaultRowHeight="12.75" x14ac:dyDescent="0.2"/>
  <cols>
    <col min="1" max="14" width="9.140625" style="1"/>
    <col min="15" max="15" width="10.140625" style="1" customWidth="1"/>
    <col min="16" max="16384" width="9.140625" style="1"/>
  </cols>
  <sheetData>
    <row r="1" spans="1:15" ht="15" x14ac:dyDescent="0.25">
      <c r="A1" s="2" t="s">
        <v>25</v>
      </c>
      <c r="K1" s="2"/>
      <c r="L1" s="2"/>
      <c r="M1" s="2" t="s">
        <v>26</v>
      </c>
    </row>
    <row r="2" spans="1:15" ht="15" x14ac:dyDescent="0.25">
      <c r="A2" s="2" t="s">
        <v>0</v>
      </c>
      <c r="K2" s="2"/>
      <c r="L2" s="2"/>
      <c r="M2" s="2" t="s">
        <v>56</v>
      </c>
    </row>
    <row r="3" spans="1:15" ht="15" x14ac:dyDescent="0.25">
      <c r="A3" s="2" t="s">
        <v>1</v>
      </c>
      <c r="K3" s="2"/>
      <c r="L3" s="2"/>
      <c r="M3" s="2" t="s">
        <v>27</v>
      </c>
    </row>
    <row r="4" spans="1:15" ht="15" x14ac:dyDescent="0.25">
      <c r="A4" s="2"/>
      <c r="K4" s="3"/>
      <c r="L4" s="3"/>
      <c r="M4" s="3" t="s">
        <v>28</v>
      </c>
    </row>
    <row r="5" spans="1:15" ht="15" x14ac:dyDescent="0.25">
      <c r="A5" s="2" t="s">
        <v>29</v>
      </c>
      <c r="K5" s="2"/>
      <c r="L5" s="2"/>
      <c r="M5" s="2" t="s">
        <v>30</v>
      </c>
    </row>
    <row r="6" spans="1:15" ht="15" x14ac:dyDescent="0.25">
      <c r="A6" s="2" t="s">
        <v>53</v>
      </c>
      <c r="K6" s="2"/>
      <c r="L6" s="2"/>
      <c r="M6" s="2" t="s">
        <v>53</v>
      </c>
    </row>
    <row r="7" spans="1:15" ht="15" x14ac:dyDescent="0.25">
      <c r="A7" s="2"/>
      <c r="K7" s="2"/>
      <c r="L7" s="2"/>
      <c r="M7" s="2"/>
    </row>
    <row r="8" spans="1:15" ht="18.75" x14ac:dyDescent="0.3">
      <c r="C8" s="79" t="s">
        <v>57</v>
      </c>
      <c r="D8" s="79"/>
      <c r="E8" s="79"/>
      <c r="F8" s="79"/>
      <c r="G8" s="79"/>
      <c r="H8" s="79"/>
      <c r="I8" s="79"/>
      <c r="J8" s="79"/>
      <c r="K8" s="79"/>
      <c r="L8" s="79"/>
      <c r="M8" s="79"/>
    </row>
    <row r="10" spans="1:15" ht="18.75" customHeight="1" x14ac:dyDescent="0.2">
      <c r="A10" s="80" t="s">
        <v>55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</row>
    <row r="11" spans="1:15" ht="19.5" customHeight="1" x14ac:dyDescent="0.2">
      <c r="A11" s="83" t="s">
        <v>54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</row>
    <row r="12" spans="1:15" x14ac:dyDescent="0.2">
      <c r="A12" s="81"/>
      <c r="B12" s="81"/>
      <c r="C12" s="81"/>
      <c r="D12" s="81"/>
      <c r="E12" s="81"/>
      <c r="F12" s="81"/>
      <c r="G12" s="81"/>
      <c r="H12" s="81"/>
      <c r="I12" s="81"/>
    </row>
    <row r="13" spans="1:15" s="5" customFormat="1" ht="15.75" x14ac:dyDescent="0.25">
      <c r="A13" s="4" t="s">
        <v>31</v>
      </c>
    </row>
    <row r="14" spans="1:15" s="7" customFormat="1" ht="15.75" x14ac:dyDescent="0.25">
      <c r="A14" s="6" t="s">
        <v>32</v>
      </c>
    </row>
    <row r="15" spans="1:15" s="7" customFormat="1" ht="15.75" x14ac:dyDescent="0.25"/>
    <row r="16" spans="1:15" s="7" customFormat="1" ht="26.25" customHeight="1" x14ac:dyDescent="0.25">
      <c r="A16" s="78" t="s">
        <v>33</v>
      </c>
      <c r="B16" s="78"/>
      <c r="C16" s="78"/>
      <c r="D16" s="78"/>
      <c r="H16" s="8"/>
      <c r="I16" s="8"/>
      <c r="J16" s="8"/>
      <c r="K16" s="8"/>
      <c r="L16" s="8"/>
    </row>
    <row r="17" spans="1:14" s="7" customFormat="1" ht="26.25" customHeight="1" x14ac:dyDescent="0.25">
      <c r="A17" s="78" t="s">
        <v>34</v>
      </c>
      <c r="B17" s="78"/>
      <c r="C17" s="78"/>
      <c r="D17" s="78"/>
      <c r="E17" s="78"/>
      <c r="F17" s="78"/>
      <c r="H17" s="77"/>
      <c r="I17" s="77"/>
      <c r="J17" s="77"/>
      <c r="K17" s="77"/>
      <c r="L17" s="77"/>
      <c r="N17" s="7" t="s">
        <v>35</v>
      </c>
    </row>
    <row r="18" spans="1:14" s="7" customFormat="1" ht="26.25" customHeight="1" x14ac:dyDescent="0.25">
      <c r="H18" s="8"/>
      <c r="I18" s="8"/>
      <c r="J18" s="8"/>
      <c r="K18" s="8"/>
      <c r="L18" s="8"/>
    </row>
    <row r="19" spans="1:14" s="7" customFormat="1" ht="26.25" customHeight="1" x14ac:dyDescent="0.25">
      <c r="A19" s="78" t="s">
        <v>43</v>
      </c>
      <c r="B19" s="78"/>
      <c r="C19" s="78"/>
      <c r="D19" s="78"/>
      <c r="E19" s="78"/>
      <c r="H19" s="77"/>
      <c r="I19" s="77"/>
      <c r="J19" s="77"/>
      <c r="K19" s="77"/>
      <c r="L19" s="77"/>
      <c r="N19" s="7" t="s">
        <v>36</v>
      </c>
    </row>
    <row r="20" spans="1:14" s="7" customFormat="1" ht="26.25" customHeight="1" x14ac:dyDescent="0.25">
      <c r="H20" s="8"/>
      <c r="I20" s="8"/>
      <c r="J20" s="8"/>
      <c r="K20" s="8"/>
      <c r="L20" s="8"/>
    </row>
    <row r="21" spans="1:14" s="7" customFormat="1" ht="26.25" customHeight="1" x14ac:dyDescent="0.25">
      <c r="A21" s="78" t="s">
        <v>37</v>
      </c>
      <c r="B21" s="78"/>
      <c r="C21" s="78"/>
      <c r="D21" s="78"/>
      <c r="E21" s="78"/>
      <c r="H21" s="77"/>
      <c r="I21" s="77"/>
      <c r="J21" s="77"/>
      <c r="K21" s="77"/>
      <c r="L21" s="77"/>
      <c r="N21" s="7" t="s">
        <v>38</v>
      </c>
    </row>
    <row r="22" spans="1:14" s="7" customFormat="1" ht="15" customHeight="1" x14ac:dyDescent="0.25">
      <c r="H22" s="8"/>
      <c r="I22" s="8"/>
      <c r="J22" s="8"/>
      <c r="K22" s="8"/>
      <c r="L22" s="8"/>
    </row>
    <row r="23" spans="1:14" s="7" customFormat="1" ht="15" customHeight="1" x14ac:dyDescent="0.25">
      <c r="A23" s="6" t="s">
        <v>39</v>
      </c>
      <c r="H23" s="7" t="s">
        <v>40</v>
      </c>
    </row>
    <row r="24" spans="1:14" s="7" customFormat="1" ht="15" customHeight="1" x14ac:dyDescent="0.25"/>
    <row r="25" spans="1:14" s="7" customFormat="1" ht="15" customHeight="1" x14ac:dyDescent="0.25">
      <c r="A25" s="82" t="s">
        <v>50</v>
      </c>
      <c r="B25" s="82"/>
      <c r="C25" s="82"/>
      <c r="D25" s="82"/>
      <c r="E25" s="82"/>
      <c r="F25" s="82"/>
      <c r="G25" s="82"/>
      <c r="H25" s="77"/>
      <c r="I25" s="77"/>
      <c r="J25" s="77"/>
      <c r="K25" s="77"/>
      <c r="L25" s="77"/>
      <c r="N25" s="7" t="s">
        <v>41</v>
      </c>
    </row>
    <row r="26" spans="1:14" s="7" customFormat="1" ht="15" customHeight="1" x14ac:dyDescent="0.25"/>
    <row r="27" spans="1:14" s="7" customFormat="1" ht="15" customHeight="1" x14ac:dyDescent="0.25">
      <c r="A27" s="6" t="s">
        <v>51</v>
      </c>
    </row>
    <row r="28" spans="1:14" ht="15" customHeight="1" x14ac:dyDescent="0.2">
      <c r="M28" s="1" t="s">
        <v>42</v>
      </c>
    </row>
    <row r="29" spans="1:14" s="7" customFormat="1" ht="15" customHeight="1" x14ac:dyDescent="0.25">
      <c r="A29" s="78" t="s">
        <v>49</v>
      </c>
      <c r="B29" s="78"/>
      <c r="C29" s="78"/>
      <c r="D29" s="78"/>
      <c r="E29" s="78"/>
      <c r="H29" s="77"/>
      <c r="I29" s="77"/>
      <c r="J29" s="77"/>
      <c r="K29" s="77"/>
      <c r="L29" s="77"/>
      <c r="N29" s="7" t="s">
        <v>48</v>
      </c>
    </row>
  </sheetData>
  <mergeCells count="15">
    <mergeCell ref="A16:D16"/>
    <mergeCell ref="C8:M8"/>
    <mergeCell ref="A10:O10"/>
    <mergeCell ref="A12:I12"/>
    <mergeCell ref="A25:G25"/>
    <mergeCell ref="A11:O11"/>
    <mergeCell ref="H17:L17"/>
    <mergeCell ref="H19:L19"/>
    <mergeCell ref="H21:L21"/>
    <mergeCell ref="H25:L25"/>
    <mergeCell ref="H29:L29"/>
    <mergeCell ref="A29:E29"/>
    <mergeCell ref="A21:E21"/>
    <mergeCell ref="A19:E19"/>
    <mergeCell ref="A17:F17"/>
  </mergeCells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tabSelected="1" topLeftCell="A2" zoomScale="110" zoomScaleNormal="110" workbookViewId="0">
      <selection activeCell="K10" sqref="K10"/>
    </sheetView>
  </sheetViews>
  <sheetFormatPr defaultColWidth="9.140625" defaultRowHeight="12.75" x14ac:dyDescent="0.2"/>
  <cols>
    <col min="1" max="1" width="3" style="66" customWidth="1"/>
    <col min="2" max="2" width="22.85546875" style="73" customWidth="1"/>
    <col min="3" max="3" width="26.42578125" style="69" customWidth="1"/>
    <col min="4" max="4" width="6.5703125" style="70" customWidth="1"/>
    <col min="5" max="7" width="7.5703125" style="71" customWidth="1"/>
    <col min="8" max="8" width="8.42578125" style="71" customWidth="1"/>
    <col min="9" max="9" width="7.5703125" style="71" customWidth="1"/>
    <col min="10" max="10" width="10.85546875" style="71" customWidth="1"/>
    <col min="11" max="11" width="7.5703125" style="71" customWidth="1"/>
    <col min="12" max="12" width="8.5703125" style="71" customWidth="1"/>
    <col min="13" max="15" width="7.5703125" style="71" customWidth="1"/>
    <col min="16" max="16384" width="9.140625" style="14"/>
  </cols>
  <sheetData>
    <row r="1" spans="1:17" x14ac:dyDescent="0.2">
      <c r="A1" s="11"/>
      <c r="B1" s="9"/>
      <c r="C1" s="10"/>
      <c r="D1" s="14"/>
      <c r="E1" s="124" t="s">
        <v>23</v>
      </c>
      <c r="F1" s="124"/>
      <c r="G1" s="124"/>
      <c r="H1" s="124"/>
      <c r="I1" s="124"/>
      <c r="J1" s="12"/>
      <c r="K1" s="12"/>
      <c r="L1" s="12"/>
      <c r="M1" s="12"/>
      <c r="N1" s="12"/>
      <c r="O1" s="12"/>
      <c r="P1" s="12"/>
    </row>
    <row r="2" spans="1:17" x14ac:dyDescent="0.2">
      <c r="A2" s="11"/>
      <c r="B2" s="9"/>
      <c r="C2" s="10"/>
      <c r="D2" s="15"/>
      <c r="E2" s="118" t="s">
        <v>2</v>
      </c>
      <c r="F2" s="118"/>
      <c r="G2" s="118"/>
      <c r="H2" s="118"/>
      <c r="I2" s="118"/>
      <c r="J2" s="12"/>
      <c r="K2" s="12"/>
      <c r="L2" s="12"/>
      <c r="M2" s="12"/>
      <c r="N2" s="12"/>
      <c r="O2" s="12"/>
      <c r="P2" s="12"/>
    </row>
    <row r="3" spans="1:17" x14ac:dyDescent="0.2">
      <c r="A3" s="11"/>
      <c r="B3" s="9"/>
      <c r="C3" s="10"/>
      <c r="D3" s="14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17" x14ac:dyDescent="0.2">
      <c r="A4" s="11"/>
      <c r="B4" s="9"/>
      <c r="C4" s="10"/>
      <c r="D4" s="119" t="s">
        <v>79</v>
      </c>
      <c r="E4" s="119"/>
      <c r="F4" s="119"/>
      <c r="G4" s="119"/>
      <c r="H4" s="119"/>
      <c r="I4" s="119"/>
      <c r="J4" s="119"/>
      <c r="K4" s="12"/>
      <c r="L4" s="12"/>
      <c r="M4" s="12"/>
      <c r="N4" s="12"/>
      <c r="O4" s="12"/>
      <c r="P4" s="12"/>
    </row>
    <row r="5" spans="1:17" x14ac:dyDescent="0.2">
      <c r="A5" s="11"/>
      <c r="B5" s="9"/>
      <c r="C5" s="10"/>
      <c r="D5" s="14"/>
      <c r="E5" s="12"/>
      <c r="F5" s="12"/>
      <c r="G5" s="11"/>
      <c r="H5" s="11"/>
      <c r="I5" s="12"/>
      <c r="J5" s="12"/>
      <c r="K5" s="12"/>
      <c r="L5" s="12"/>
      <c r="M5" s="12"/>
      <c r="N5" s="12"/>
      <c r="O5" s="12"/>
      <c r="P5" s="12"/>
    </row>
    <row r="6" spans="1:17" ht="12.95" customHeight="1" x14ac:dyDescent="0.2">
      <c r="A6" s="75"/>
      <c r="B6" s="9"/>
      <c r="C6" s="121" t="s">
        <v>76</v>
      </c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"/>
      <c r="P6" s="12"/>
    </row>
    <row r="7" spans="1:17" ht="1.9" customHeight="1" x14ac:dyDescent="0.2">
      <c r="A7" s="11"/>
      <c r="B7" s="16" t="s">
        <v>3</v>
      </c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"/>
      <c r="P7" s="12"/>
    </row>
    <row r="8" spans="1:17" x14ac:dyDescent="0.2">
      <c r="A8" s="11"/>
      <c r="B8" s="9"/>
      <c r="C8" s="120" t="s">
        <v>4</v>
      </c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"/>
      <c r="P8" s="12"/>
    </row>
    <row r="9" spans="1:17" ht="8.25" customHeight="1" x14ac:dyDescent="0.2">
      <c r="A9" s="17"/>
      <c r="B9" s="9"/>
      <c r="C9" s="10"/>
      <c r="D9" s="14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</row>
    <row r="10" spans="1:17" ht="15" x14ac:dyDescent="0.2">
      <c r="A10" s="11"/>
      <c r="B10" s="9"/>
      <c r="C10" s="87" t="s">
        <v>52</v>
      </c>
      <c r="D10" s="87"/>
      <c r="E10" s="87"/>
      <c r="F10" s="87"/>
      <c r="G10" s="87"/>
      <c r="H10" s="87"/>
      <c r="I10" s="18"/>
      <c r="J10" s="12"/>
      <c r="K10" s="12"/>
      <c r="L10" s="12"/>
      <c r="M10" s="12"/>
      <c r="N10" s="12"/>
      <c r="O10" s="12"/>
      <c r="P10" s="12"/>
      <c r="Q10" s="19"/>
    </row>
    <row r="11" spans="1:17" x14ac:dyDescent="0.2">
      <c r="A11" s="11"/>
      <c r="B11" s="9"/>
      <c r="C11" s="18" t="s">
        <v>5</v>
      </c>
      <c r="D11" s="11"/>
      <c r="E11" s="12"/>
      <c r="F11" s="12"/>
      <c r="G11" s="12"/>
      <c r="H11" s="18"/>
      <c r="I11" s="103">
        <f>J43/1000</f>
        <v>629.01300000000003</v>
      </c>
      <c r="J11" s="103"/>
      <c r="K11" s="13" t="s">
        <v>6</v>
      </c>
      <c r="L11" s="12"/>
      <c r="M11" s="12"/>
      <c r="N11" s="12"/>
      <c r="O11" s="12"/>
      <c r="P11" s="12"/>
    </row>
    <row r="12" spans="1:17" ht="15" customHeight="1" x14ac:dyDescent="0.2">
      <c r="A12" s="11"/>
      <c r="B12" s="9"/>
      <c r="C12" s="20" t="s">
        <v>61</v>
      </c>
      <c r="D12" s="11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</row>
    <row r="13" spans="1:17" s="21" customFormat="1" ht="16.5" customHeight="1" x14ac:dyDescent="0.2">
      <c r="A13" s="94" t="s">
        <v>58</v>
      </c>
      <c r="B13" s="130" t="s">
        <v>7</v>
      </c>
      <c r="C13" s="94" t="s">
        <v>8</v>
      </c>
      <c r="D13" s="100" t="s">
        <v>9</v>
      </c>
      <c r="E13" s="100" t="s">
        <v>10</v>
      </c>
      <c r="F13" s="101" t="s">
        <v>11</v>
      </c>
      <c r="G13" s="102"/>
      <c r="H13" s="102"/>
      <c r="I13" s="102"/>
      <c r="J13" s="101" t="s">
        <v>12</v>
      </c>
      <c r="K13" s="102"/>
      <c r="L13" s="102"/>
      <c r="M13" s="102"/>
      <c r="N13" s="94" t="s">
        <v>13</v>
      </c>
      <c r="O13" s="97" t="s">
        <v>14</v>
      </c>
    </row>
    <row r="14" spans="1:17" s="21" customFormat="1" ht="11.25" customHeight="1" x14ac:dyDescent="0.2">
      <c r="A14" s="95"/>
      <c r="B14" s="131"/>
      <c r="C14" s="95"/>
      <c r="D14" s="100"/>
      <c r="E14" s="100"/>
      <c r="F14" s="100" t="s">
        <v>15</v>
      </c>
      <c r="G14" s="101" t="s">
        <v>16</v>
      </c>
      <c r="H14" s="102"/>
      <c r="I14" s="102"/>
      <c r="J14" s="100" t="s">
        <v>15</v>
      </c>
      <c r="K14" s="101" t="s">
        <v>16</v>
      </c>
      <c r="L14" s="102"/>
      <c r="M14" s="102"/>
      <c r="N14" s="95"/>
      <c r="O14" s="98"/>
    </row>
    <row r="15" spans="1:17" s="21" customFormat="1" ht="11.25" x14ac:dyDescent="0.2">
      <c r="A15" s="95"/>
      <c r="B15" s="131"/>
      <c r="C15" s="95"/>
      <c r="D15" s="100"/>
      <c r="E15" s="100"/>
      <c r="F15" s="100"/>
      <c r="G15" s="100" t="s">
        <v>17</v>
      </c>
      <c r="H15" s="100" t="s">
        <v>18</v>
      </c>
      <c r="I15" s="94" t="s">
        <v>19</v>
      </c>
      <c r="J15" s="100"/>
      <c r="K15" s="100" t="s">
        <v>17</v>
      </c>
      <c r="L15" s="100" t="s">
        <v>18</v>
      </c>
      <c r="M15" s="128" t="s">
        <v>19</v>
      </c>
      <c r="N15" s="95"/>
      <c r="O15" s="98"/>
    </row>
    <row r="16" spans="1:17" s="21" customFormat="1" ht="8.25" customHeight="1" x14ac:dyDescent="0.2">
      <c r="A16" s="96"/>
      <c r="B16" s="132"/>
      <c r="C16" s="96"/>
      <c r="D16" s="100"/>
      <c r="E16" s="100"/>
      <c r="F16" s="100"/>
      <c r="G16" s="100"/>
      <c r="H16" s="100"/>
      <c r="I16" s="96"/>
      <c r="J16" s="100"/>
      <c r="K16" s="100"/>
      <c r="L16" s="100"/>
      <c r="M16" s="129"/>
      <c r="N16" s="96"/>
      <c r="O16" s="99"/>
    </row>
    <row r="17" spans="1:20" s="21" customFormat="1" ht="11.25" x14ac:dyDescent="0.2">
      <c r="A17" s="22">
        <v>1</v>
      </c>
      <c r="B17" s="23">
        <v>3</v>
      </c>
      <c r="C17" s="22">
        <v>4</v>
      </c>
      <c r="D17" s="22">
        <v>5</v>
      </c>
      <c r="E17" s="22">
        <v>6</v>
      </c>
      <c r="F17" s="22">
        <v>7</v>
      </c>
      <c r="G17" s="22">
        <v>8</v>
      </c>
      <c r="H17" s="22">
        <v>9</v>
      </c>
      <c r="I17" s="22">
        <v>10</v>
      </c>
      <c r="J17" s="22">
        <v>11</v>
      </c>
      <c r="K17" s="22">
        <v>12</v>
      </c>
      <c r="L17" s="22">
        <v>13</v>
      </c>
      <c r="M17" s="22">
        <v>14</v>
      </c>
      <c r="N17" s="22">
        <v>15</v>
      </c>
      <c r="O17" s="22">
        <v>16</v>
      </c>
    </row>
    <row r="18" spans="1:20" ht="22.9" customHeight="1" x14ac:dyDescent="0.2">
      <c r="A18" s="88" t="s">
        <v>77</v>
      </c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90"/>
      <c r="T18" s="24"/>
    </row>
    <row r="19" spans="1:20" s="25" customFormat="1" ht="12" x14ac:dyDescent="0.2">
      <c r="A19" s="125" t="s">
        <v>60</v>
      </c>
      <c r="B19" s="126"/>
      <c r="C19" s="126"/>
      <c r="D19" s="126"/>
      <c r="E19" s="126"/>
      <c r="F19" s="126"/>
      <c r="G19" s="126"/>
      <c r="H19" s="126"/>
      <c r="I19" s="126"/>
      <c r="J19" s="126"/>
      <c r="K19" s="126"/>
      <c r="L19" s="126"/>
      <c r="M19" s="126"/>
      <c r="N19" s="126"/>
      <c r="O19" s="127"/>
      <c r="T19" s="26"/>
    </row>
    <row r="20" spans="1:20" s="25" customFormat="1" ht="12" x14ac:dyDescent="0.2">
      <c r="A20" s="104" t="s">
        <v>78</v>
      </c>
      <c r="B20" s="105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6"/>
      <c r="T20" s="26"/>
    </row>
    <row r="21" spans="1:20" x14ac:dyDescent="0.2">
      <c r="A21" s="91" t="s">
        <v>20</v>
      </c>
      <c r="B21" s="92"/>
      <c r="C21" s="92"/>
      <c r="D21" s="92"/>
      <c r="E21" s="92"/>
      <c r="F21" s="92"/>
      <c r="G21" s="92"/>
      <c r="H21" s="92"/>
      <c r="I21" s="93"/>
      <c r="J21" s="27"/>
      <c r="K21" s="28"/>
      <c r="L21" s="28"/>
      <c r="M21" s="28"/>
      <c r="N21" s="28"/>
      <c r="O21" s="28"/>
    </row>
    <row r="22" spans="1:20" ht="74.45" customHeight="1" x14ac:dyDescent="0.2">
      <c r="A22" s="29">
        <v>1</v>
      </c>
      <c r="B22" s="30" t="s">
        <v>65</v>
      </c>
      <c r="C22" s="31" t="s">
        <v>66</v>
      </c>
      <c r="D22" s="32" t="s">
        <v>21</v>
      </c>
      <c r="E22" s="33">
        <f>6*12*2*2</f>
        <v>288</v>
      </c>
      <c r="F22" s="33">
        <f>(141.9+219.23+14.19)*1.037*1.061*1.04*1.058</f>
        <v>454.37544647031677</v>
      </c>
      <c r="G22" s="35"/>
      <c r="H22" s="34"/>
      <c r="I22" s="34"/>
      <c r="J22" s="36">
        <f>ROUND(F22*E22,0)</f>
        <v>130860</v>
      </c>
      <c r="K22" s="36"/>
      <c r="L22" s="28"/>
      <c r="M22" s="28"/>
      <c r="N22" s="37">
        <f>E22</f>
        <v>288</v>
      </c>
      <c r="O22" s="28"/>
    </row>
    <row r="23" spans="1:20" ht="72.599999999999994" customHeight="1" x14ac:dyDescent="0.2">
      <c r="A23" s="29">
        <v>2</v>
      </c>
      <c r="B23" s="30" t="s">
        <v>65</v>
      </c>
      <c r="C23" s="31" t="s">
        <v>67</v>
      </c>
      <c r="D23" s="32" t="s">
        <v>21</v>
      </c>
      <c r="E23" s="33">
        <f>6*2*2*2</f>
        <v>48</v>
      </c>
      <c r="F23" s="33">
        <f>92.87*1.037*1.061*1.04*1.058</f>
        <v>112.4316522266288</v>
      </c>
      <c r="G23" s="34"/>
      <c r="H23" s="34"/>
      <c r="I23" s="34"/>
      <c r="J23" s="36">
        <f>ROUND(F23*E23,0)</f>
        <v>5397</v>
      </c>
      <c r="K23" s="36"/>
      <c r="L23" s="28"/>
      <c r="M23" s="28"/>
      <c r="N23" s="28"/>
      <c r="O23" s="28"/>
    </row>
    <row r="24" spans="1:20" ht="91.15" customHeight="1" x14ac:dyDescent="0.2">
      <c r="A24" s="29">
        <v>3</v>
      </c>
      <c r="B24" s="30" t="s">
        <v>65</v>
      </c>
      <c r="C24" s="31" t="s">
        <v>68</v>
      </c>
      <c r="D24" s="32" t="s">
        <v>21</v>
      </c>
      <c r="E24" s="33">
        <f>6*2*2*2</f>
        <v>48</v>
      </c>
      <c r="F24" s="33">
        <f>185.75*1.037*1.061*1.04*1.058</f>
        <v>224.87541080108002</v>
      </c>
      <c r="G24" s="35"/>
      <c r="H24" s="34"/>
      <c r="I24" s="34"/>
      <c r="J24" s="36">
        <f>ROUND(F24*E24,0)</f>
        <v>10794</v>
      </c>
      <c r="K24" s="36"/>
      <c r="L24" s="28"/>
      <c r="M24" s="28"/>
      <c r="N24" s="28"/>
      <c r="O24" s="28"/>
    </row>
    <row r="25" spans="1:20" ht="101.25" x14ac:dyDescent="0.2">
      <c r="A25" s="29">
        <v>4</v>
      </c>
      <c r="B25" s="30" t="s">
        <v>65</v>
      </c>
      <c r="C25" s="31" t="s">
        <v>69</v>
      </c>
      <c r="D25" s="32" t="s">
        <v>21</v>
      </c>
      <c r="E25" s="33">
        <f>6*8*2</f>
        <v>96</v>
      </c>
      <c r="F25" s="33">
        <f>74.3*1.037*1.061*1.04*1.058</f>
        <v>89.950164320431995</v>
      </c>
      <c r="G25" s="34"/>
      <c r="H25" s="34"/>
      <c r="I25" s="34"/>
      <c r="J25" s="36">
        <f>ROUND(F25*E25,0)</f>
        <v>8635</v>
      </c>
      <c r="K25" s="36"/>
      <c r="L25" s="28"/>
      <c r="M25" s="28"/>
      <c r="N25" s="28"/>
      <c r="O25" s="28"/>
    </row>
    <row r="26" spans="1:20" x14ac:dyDescent="0.2">
      <c r="A26" s="112" t="s">
        <v>22</v>
      </c>
      <c r="B26" s="113"/>
      <c r="C26" s="113"/>
      <c r="D26" s="113"/>
      <c r="E26" s="113"/>
      <c r="F26" s="113"/>
      <c r="G26" s="113"/>
      <c r="H26" s="113"/>
      <c r="I26" s="114"/>
      <c r="J26" s="38">
        <f>J22+J23+J24+J25</f>
        <v>155686</v>
      </c>
      <c r="K26" s="38"/>
      <c r="L26" s="39"/>
      <c r="M26" s="39"/>
      <c r="N26" s="40">
        <f>N22</f>
        <v>288</v>
      </c>
      <c r="O26" s="28"/>
      <c r="P26" s="24"/>
    </row>
    <row r="27" spans="1:20" ht="12.75" customHeight="1" x14ac:dyDescent="0.2">
      <c r="A27" s="109" t="s">
        <v>44</v>
      </c>
      <c r="B27" s="110"/>
      <c r="C27" s="110"/>
      <c r="D27" s="110"/>
      <c r="E27" s="110"/>
      <c r="F27" s="110"/>
      <c r="G27" s="110"/>
      <c r="H27" s="110"/>
      <c r="I27" s="111"/>
      <c r="J27" s="27"/>
      <c r="K27" s="28"/>
      <c r="L27" s="28"/>
      <c r="M27" s="28"/>
      <c r="N27" s="28"/>
      <c r="O27" s="28"/>
    </row>
    <row r="28" spans="1:20" ht="64.900000000000006" customHeight="1" x14ac:dyDescent="0.2">
      <c r="A28" s="29">
        <v>5</v>
      </c>
      <c r="B28" s="30" t="s">
        <v>65</v>
      </c>
      <c r="C28" s="31" t="s">
        <v>70</v>
      </c>
      <c r="D28" s="32" t="s">
        <v>21</v>
      </c>
      <c r="E28" s="33">
        <f>1*2*2*2</f>
        <v>8</v>
      </c>
      <c r="F28" s="33">
        <f>135.49*1.037*1.061*1.04*1.058</f>
        <v>164.02890664569759</v>
      </c>
      <c r="G28" s="34"/>
      <c r="H28" s="34"/>
      <c r="I28" s="34"/>
      <c r="J28" s="36">
        <f>ROUND(F28*E28,0)</f>
        <v>1312</v>
      </c>
      <c r="K28" s="36"/>
      <c r="L28" s="28"/>
      <c r="M28" s="28"/>
      <c r="N28" s="37"/>
      <c r="O28" s="28"/>
    </row>
    <row r="29" spans="1:20" ht="65.45" customHeight="1" x14ac:dyDescent="0.2">
      <c r="A29" s="29">
        <v>6</v>
      </c>
      <c r="B29" s="30" t="s">
        <v>65</v>
      </c>
      <c r="C29" s="31" t="s">
        <v>71</v>
      </c>
      <c r="D29" s="32" t="s">
        <v>21</v>
      </c>
      <c r="E29" s="33">
        <f>1*2*2*2</f>
        <v>8</v>
      </c>
      <c r="F29" s="33">
        <f>270.98*1.037*1.061*1.04*1.058</f>
        <v>328.05781329139518</v>
      </c>
      <c r="G29" s="34"/>
      <c r="H29" s="34"/>
      <c r="I29" s="34"/>
      <c r="J29" s="36">
        <f>ROUND(F29*E29,0)</f>
        <v>2624</v>
      </c>
      <c r="K29" s="36"/>
      <c r="L29" s="28"/>
      <c r="M29" s="28"/>
      <c r="N29" s="28"/>
      <c r="O29" s="28"/>
    </row>
    <row r="30" spans="1:20" ht="73.150000000000006" customHeight="1" x14ac:dyDescent="0.2">
      <c r="A30" s="29">
        <v>7</v>
      </c>
      <c r="B30" s="30" t="s">
        <v>65</v>
      </c>
      <c r="C30" s="31" t="s">
        <v>72</v>
      </c>
      <c r="D30" s="32" t="s">
        <v>21</v>
      </c>
      <c r="E30" s="33">
        <f>1*8*2</f>
        <v>16</v>
      </c>
      <c r="F30" s="33">
        <f>108.39*1.037*1.061*1.04*1.058</f>
        <v>131.22070404699357</v>
      </c>
      <c r="G30" s="34"/>
      <c r="H30" s="34"/>
      <c r="I30" s="34"/>
      <c r="J30" s="36">
        <f>ROUND(F30*E30,0)</f>
        <v>2100</v>
      </c>
      <c r="K30" s="36"/>
      <c r="L30" s="28"/>
      <c r="M30" s="28"/>
      <c r="N30" s="28"/>
      <c r="O30" s="28"/>
    </row>
    <row r="31" spans="1:20" x14ac:dyDescent="0.2">
      <c r="A31" s="112" t="s">
        <v>22</v>
      </c>
      <c r="B31" s="113"/>
      <c r="C31" s="113"/>
      <c r="D31" s="113"/>
      <c r="E31" s="113"/>
      <c r="F31" s="113"/>
      <c r="G31" s="113"/>
      <c r="H31" s="113"/>
      <c r="I31" s="114"/>
      <c r="J31" s="38">
        <f>J28+J29+J30</f>
        <v>6036</v>
      </c>
      <c r="K31" s="38"/>
      <c r="L31" s="28"/>
      <c r="M31" s="28"/>
      <c r="N31" s="76"/>
      <c r="O31" s="28"/>
    </row>
    <row r="32" spans="1:20" ht="12.75" customHeight="1" x14ac:dyDescent="0.2">
      <c r="A32" s="109" t="s">
        <v>45</v>
      </c>
      <c r="B32" s="110"/>
      <c r="C32" s="110"/>
      <c r="D32" s="110"/>
      <c r="E32" s="110"/>
      <c r="F32" s="110"/>
      <c r="G32" s="110"/>
      <c r="H32" s="110"/>
      <c r="I32" s="111"/>
      <c r="J32" s="27"/>
      <c r="K32" s="28"/>
      <c r="L32" s="28"/>
      <c r="M32" s="28"/>
      <c r="N32" s="28"/>
      <c r="O32" s="28"/>
    </row>
    <row r="33" spans="1:16" ht="70.900000000000006" customHeight="1" x14ac:dyDescent="0.2">
      <c r="A33" s="29">
        <v>8</v>
      </c>
      <c r="B33" s="30" t="s">
        <v>65</v>
      </c>
      <c r="C33" s="31" t="s">
        <v>73</v>
      </c>
      <c r="D33" s="32" t="s">
        <v>21</v>
      </c>
      <c r="E33" s="33">
        <f>3*2*2*2</f>
        <v>24</v>
      </c>
      <c r="F33" s="33">
        <f>92.87*1.037*1.061*1.04*1.058</f>
        <v>112.4316522266288</v>
      </c>
      <c r="G33" s="34"/>
      <c r="H33" s="34"/>
      <c r="I33" s="34"/>
      <c r="J33" s="36">
        <f>ROUND(F33*E33,0)</f>
        <v>2698</v>
      </c>
      <c r="K33" s="36"/>
      <c r="L33" s="28"/>
      <c r="M33" s="28"/>
      <c r="N33" s="37"/>
      <c r="O33" s="28"/>
    </row>
    <row r="34" spans="1:16" ht="57.6" customHeight="1" x14ac:dyDescent="0.2">
      <c r="A34" s="29">
        <v>9</v>
      </c>
      <c r="B34" s="30" t="s">
        <v>65</v>
      </c>
      <c r="C34" s="31" t="s">
        <v>74</v>
      </c>
      <c r="D34" s="32" t="s">
        <v>21</v>
      </c>
      <c r="E34" s="33">
        <f>3*2*2*2</f>
        <v>24</v>
      </c>
      <c r="F34" s="33">
        <f>185.75*1.037*1.061*1.04*1.058</f>
        <v>224.87541080108002</v>
      </c>
      <c r="G34" s="34"/>
      <c r="H34" s="34"/>
      <c r="I34" s="34"/>
      <c r="J34" s="36">
        <f>ROUND(F34*E34,0)</f>
        <v>5397</v>
      </c>
      <c r="K34" s="36"/>
      <c r="L34" s="28"/>
      <c r="M34" s="28"/>
      <c r="N34" s="28"/>
      <c r="O34" s="28"/>
    </row>
    <row r="35" spans="1:16" ht="77.45" customHeight="1" x14ac:dyDescent="0.2">
      <c r="A35" s="29">
        <v>10</v>
      </c>
      <c r="B35" s="30" t="s">
        <v>65</v>
      </c>
      <c r="C35" s="31" t="s">
        <v>75</v>
      </c>
      <c r="D35" s="32" t="s">
        <v>21</v>
      </c>
      <c r="E35" s="33">
        <f>3*8*2</f>
        <v>48</v>
      </c>
      <c r="F35" s="33">
        <f>74.3*1.037*1.061*1.04*1.058</f>
        <v>89.950164320431995</v>
      </c>
      <c r="G35" s="34"/>
      <c r="H35" s="34"/>
      <c r="I35" s="34"/>
      <c r="J35" s="36">
        <f>ROUND(F35*E35,0)</f>
        <v>4318</v>
      </c>
      <c r="K35" s="36"/>
      <c r="L35" s="28"/>
      <c r="M35" s="28"/>
      <c r="N35" s="28"/>
      <c r="O35" s="28"/>
    </row>
    <row r="36" spans="1:16" x14ac:dyDescent="0.2">
      <c r="A36" s="115" t="s">
        <v>22</v>
      </c>
      <c r="B36" s="116"/>
      <c r="C36" s="116"/>
      <c r="D36" s="116"/>
      <c r="E36" s="116"/>
      <c r="F36" s="116"/>
      <c r="G36" s="116"/>
      <c r="H36" s="116"/>
      <c r="I36" s="117"/>
      <c r="J36" s="38">
        <f>J33+J34+J35</f>
        <v>12413</v>
      </c>
      <c r="K36" s="38"/>
      <c r="L36" s="41"/>
      <c r="M36" s="28"/>
      <c r="N36" s="40"/>
      <c r="O36" s="28"/>
      <c r="P36" s="24"/>
    </row>
    <row r="37" spans="1:16" x14ac:dyDescent="0.2">
      <c r="A37" s="91" t="s">
        <v>46</v>
      </c>
      <c r="B37" s="92"/>
      <c r="C37" s="92"/>
      <c r="D37" s="92"/>
      <c r="E37" s="92"/>
      <c r="F37" s="92"/>
      <c r="G37" s="92"/>
      <c r="H37" s="92"/>
      <c r="I37" s="93"/>
      <c r="J37" s="36"/>
      <c r="K37" s="36"/>
      <c r="L37" s="28"/>
      <c r="M37" s="28"/>
      <c r="N37" s="28"/>
      <c r="O37" s="28"/>
    </row>
    <row r="38" spans="1:16" ht="68.45" customHeight="1" x14ac:dyDescent="0.2">
      <c r="A38" s="42">
        <v>11</v>
      </c>
      <c r="B38" s="30" t="s">
        <v>65</v>
      </c>
      <c r="C38" s="31" t="s">
        <v>63</v>
      </c>
      <c r="D38" s="32" t="s">
        <v>47</v>
      </c>
      <c r="E38" s="34">
        <f>1*12*2*2</f>
        <v>48</v>
      </c>
      <c r="F38" s="74">
        <f>5364.7*1.058</f>
        <v>5675.8526000000002</v>
      </c>
      <c r="G38" s="34"/>
      <c r="H38" s="28"/>
      <c r="I38" s="28"/>
      <c r="J38" s="36">
        <f>ROUND(F38*E38,0)</f>
        <v>272441</v>
      </c>
      <c r="K38" s="36"/>
      <c r="L38" s="28"/>
      <c r="M38" s="28"/>
      <c r="N38" s="28"/>
      <c r="O38" s="28">
        <f>E38</f>
        <v>48</v>
      </c>
    </row>
    <row r="39" spans="1:16" ht="66.599999999999994" customHeight="1" x14ac:dyDescent="0.2">
      <c r="A39" s="42">
        <v>12</v>
      </c>
      <c r="B39" s="30" t="s">
        <v>65</v>
      </c>
      <c r="C39" s="31" t="s">
        <v>62</v>
      </c>
      <c r="D39" s="32" t="s">
        <v>47</v>
      </c>
      <c r="E39" s="34">
        <f>1*12*2*2</f>
        <v>48</v>
      </c>
      <c r="F39" s="74">
        <f>1425.4*1.058</f>
        <v>1508.0732000000003</v>
      </c>
      <c r="G39" s="34"/>
      <c r="H39" s="28"/>
      <c r="I39" s="28"/>
      <c r="J39" s="36">
        <f>ROUND(F39*E39,0)</f>
        <v>72388</v>
      </c>
      <c r="K39" s="36"/>
      <c r="L39" s="28"/>
      <c r="M39" s="28"/>
      <c r="N39" s="28"/>
      <c r="O39" s="28">
        <f>E39</f>
        <v>48</v>
      </c>
    </row>
    <row r="40" spans="1:16" ht="76.150000000000006" customHeight="1" x14ac:dyDescent="0.2">
      <c r="A40" s="42">
        <v>13</v>
      </c>
      <c r="B40" s="30" t="s">
        <v>65</v>
      </c>
      <c r="C40" s="31" t="s">
        <v>64</v>
      </c>
      <c r="D40" s="32" t="s">
        <v>47</v>
      </c>
      <c r="E40" s="34">
        <f>1*12*2*2</f>
        <v>48</v>
      </c>
      <c r="F40" s="74">
        <f>2167*1.058</f>
        <v>2292.6860000000001</v>
      </c>
      <c r="G40" s="34"/>
      <c r="H40" s="28"/>
      <c r="I40" s="28"/>
      <c r="J40" s="36">
        <f>ROUND(F40*E40,0)</f>
        <v>110049</v>
      </c>
      <c r="K40" s="36"/>
      <c r="L40" s="28"/>
      <c r="M40" s="28"/>
      <c r="N40" s="28"/>
      <c r="O40" s="28">
        <f>E40</f>
        <v>48</v>
      </c>
    </row>
    <row r="41" spans="1:16" ht="12" customHeight="1" x14ac:dyDescent="0.2">
      <c r="A41" s="115" t="s">
        <v>59</v>
      </c>
      <c r="B41" s="116"/>
      <c r="C41" s="116"/>
      <c r="D41" s="116"/>
      <c r="E41" s="116"/>
      <c r="F41" s="116"/>
      <c r="G41" s="116"/>
      <c r="H41" s="116"/>
      <c r="I41" s="117"/>
      <c r="J41" s="38">
        <f>J38+J39+J40</f>
        <v>454878</v>
      </c>
      <c r="K41" s="43"/>
      <c r="L41" s="39"/>
      <c r="M41" s="39"/>
      <c r="N41" s="39"/>
      <c r="O41" s="44">
        <f>SUM(O39:O40)</f>
        <v>96</v>
      </c>
      <c r="P41" s="24"/>
    </row>
    <row r="42" spans="1:16" ht="8.25" customHeight="1" x14ac:dyDescent="0.2">
      <c r="A42" s="45"/>
      <c r="B42" s="46"/>
      <c r="C42" s="46"/>
      <c r="D42" s="46"/>
      <c r="E42" s="46"/>
      <c r="F42" s="46"/>
      <c r="G42" s="46"/>
      <c r="H42" s="46"/>
      <c r="I42" s="47"/>
      <c r="J42" s="41"/>
      <c r="K42" s="28"/>
      <c r="L42" s="28"/>
      <c r="M42" s="28"/>
      <c r="N42" s="28"/>
      <c r="O42" s="28"/>
      <c r="P42" s="24"/>
    </row>
    <row r="43" spans="1:16" s="51" customFormat="1" ht="15" x14ac:dyDescent="0.25">
      <c r="A43" s="107" t="s">
        <v>24</v>
      </c>
      <c r="B43" s="108"/>
      <c r="C43" s="108"/>
      <c r="D43" s="108"/>
      <c r="E43" s="108"/>
      <c r="F43" s="108"/>
      <c r="G43" s="108"/>
      <c r="H43" s="108"/>
      <c r="I43" s="108"/>
      <c r="J43" s="48">
        <f>J41+J36+J31+J26</f>
        <v>629013</v>
      </c>
      <c r="K43" s="49"/>
      <c r="L43" s="49"/>
      <c r="M43" s="49"/>
      <c r="N43" s="50"/>
      <c r="O43" s="50"/>
    </row>
    <row r="44" spans="1:16" ht="22.5" customHeight="1" x14ac:dyDescent="0.2">
      <c r="A44" s="52"/>
      <c r="B44" s="52"/>
      <c r="C44" s="52"/>
      <c r="D44" s="52"/>
      <c r="E44" s="52"/>
      <c r="F44" s="52"/>
      <c r="G44" s="52"/>
      <c r="H44" s="52"/>
      <c r="I44" s="53"/>
      <c r="J44" s="54"/>
      <c r="K44" s="54"/>
      <c r="L44" s="54"/>
      <c r="M44" s="54"/>
      <c r="N44" s="54"/>
      <c r="O44" s="24"/>
    </row>
    <row r="45" spans="1:16" ht="18.75" customHeight="1" x14ac:dyDescent="0.2">
      <c r="A45" s="55"/>
      <c r="B45" s="62"/>
      <c r="C45" s="62"/>
      <c r="D45" s="62"/>
      <c r="E45" s="62"/>
      <c r="F45" s="62"/>
      <c r="G45" s="62"/>
      <c r="H45" s="62"/>
      <c r="I45" s="63"/>
      <c r="J45" s="61"/>
      <c r="K45" s="85"/>
      <c r="L45" s="85"/>
      <c r="M45" s="64"/>
      <c r="N45" s="65"/>
      <c r="O45" s="14"/>
    </row>
    <row r="46" spans="1:16" ht="18.75" customHeight="1" x14ac:dyDescent="0.25">
      <c r="B46" s="84"/>
      <c r="C46" s="84"/>
      <c r="D46" s="56"/>
      <c r="E46" s="57"/>
      <c r="F46" s="58"/>
      <c r="G46" s="59"/>
      <c r="H46" s="59"/>
      <c r="I46" s="60"/>
      <c r="J46" s="59"/>
      <c r="K46" s="86"/>
      <c r="L46" s="86"/>
      <c r="M46" s="67"/>
      <c r="N46" s="68"/>
      <c r="O46" s="14"/>
    </row>
    <row r="47" spans="1:16" ht="18.75" customHeight="1" x14ac:dyDescent="0.2">
      <c r="B47" s="69"/>
      <c r="C47" s="70"/>
      <c r="D47" s="71"/>
      <c r="K47" s="86"/>
      <c r="L47" s="86"/>
      <c r="M47" s="67"/>
      <c r="N47" s="72"/>
      <c r="O47" s="14"/>
    </row>
  </sheetData>
  <mergeCells count="42">
    <mergeCell ref="D13:D16"/>
    <mergeCell ref="E13:E16"/>
    <mergeCell ref="F13:I13"/>
    <mergeCell ref="A19:O19"/>
    <mergeCell ref="A13:A16"/>
    <mergeCell ref="I15:I16"/>
    <mergeCell ref="K15:K16"/>
    <mergeCell ref="H15:H16"/>
    <mergeCell ref="L15:L16"/>
    <mergeCell ref="M15:M16"/>
    <mergeCell ref="B13:B16"/>
    <mergeCell ref="C13:C16"/>
    <mergeCell ref="E2:I2"/>
    <mergeCell ref="D4:J4"/>
    <mergeCell ref="C8:N8"/>
    <mergeCell ref="C6:N7"/>
    <mergeCell ref="E1:I1"/>
    <mergeCell ref="A20:O20"/>
    <mergeCell ref="A43:I43"/>
    <mergeCell ref="A27:I27"/>
    <mergeCell ref="A31:I31"/>
    <mergeCell ref="A32:I32"/>
    <mergeCell ref="A36:I36"/>
    <mergeCell ref="A41:I41"/>
    <mergeCell ref="A37:I37"/>
    <mergeCell ref="A26:I26"/>
    <mergeCell ref="B46:C46"/>
    <mergeCell ref="K45:L45"/>
    <mergeCell ref="K46:L46"/>
    <mergeCell ref="K47:L47"/>
    <mergeCell ref="C10:H10"/>
    <mergeCell ref="A18:O18"/>
    <mergeCell ref="A21:I21"/>
    <mergeCell ref="N13:N16"/>
    <mergeCell ref="O13:O16"/>
    <mergeCell ref="F14:F16"/>
    <mergeCell ref="G14:I14"/>
    <mergeCell ref="J14:J16"/>
    <mergeCell ref="K14:M14"/>
    <mergeCell ref="G15:G16"/>
    <mergeCell ref="I11:J11"/>
    <mergeCell ref="J13:M13"/>
  </mergeCells>
  <printOptions horizontalCentered="1"/>
  <pageMargins left="0.19685039370078741" right="0" top="0.19685039370078741" bottom="0.19685039370078741" header="0.51181102362204722" footer="0.51181102362204722"/>
  <pageSetup paperSize="9" scale="95" fitToWidth="2" orientation="landscape" r:id="rId1"/>
  <headerFooter alignWithMargins="0"/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ЭЛОУ-АВТ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(User)</dc:creator>
  <cp:lastModifiedBy>Штанько Сергей Александрович (ONOS-WPPR04 - sashtanko)</cp:lastModifiedBy>
  <cp:lastPrinted>2022-12-07T04:29:35Z</cp:lastPrinted>
  <dcterms:created xsi:type="dcterms:W3CDTF">2015-04-08T08:01:08Z</dcterms:created>
  <dcterms:modified xsi:type="dcterms:W3CDTF">2024-11-13T11:04:52Z</dcterms:modified>
</cp:coreProperties>
</file>